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D:\Minha pasta\Documentos\Excel - Produto TOP 100\142 - Planilhas gratuitas\"/>
    </mc:Choice>
  </mc:AlternateContent>
  <xr:revisionPtr revIDLastSave="0" documentId="13_ncr:1_{EF2AA22C-3BCA-4532-9BF2-543AE9A53D2A}" xr6:coauthVersionLast="47" xr6:coauthVersionMax="47" xr10:uidLastSave="{00000000-0000-0000-0000-000000000000}"/>
  <bookViews>
    <workbookView xWindow="-110" yWindow="-110" windowWidth="25820" windowHeight="15500" xr2:uid="{86BEEEB4-49C5-465E-8F7E-496BF61BEE51}"/>
  </bookViews>
  <sheets>
    <sheet name="PRECIFICAÇÃO" sheetId="3" r:id="rId1"/>
  </sheets>
  <definedNames>
    <definedName name="solver_adj" localSheetId="0" hidden="1">PRECIFICAÇÃO!#REF!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PRECIFICAÇÃO!#REF!</definedName>
    <definedName name="solver_lhs2" localSheetId="0" hidden="1">PRECIFICAÇÃO!#REF!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nwt" localSheetId="0" hidden="1">1</definedName>
    <definedName name="solver_opt" localSheetId="0" hidden="1">PRECIFICAÇÃO!#REF!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3</definedName>
    <definedName name="solver_rhs1" localSheetId="0" hidden="1">1</definedName>
    <definedName name="solver_rhs2" localSheetId="0" hidden="1">0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3" l="1"/>
  <c r="J27" i="3" s="1"/>
  <c r="D20" i="3"/>
  <c r="I30" i="3"/>
  <c r="H39" i="3"/>
  <c r="I35" i="3"/>
  <c r="I36" i="3"/>
  <c r="I37" i="3"/>
  <c r="I38" i="3"/>
  <c r="E35" i="3"/>
  <c r="E36" i="3"/>
  <c r="D37" i="3"/>
  <c r="E28" i="3" s="1"/>
  <c r="I39" i="3" l="1"/>
  <c r="D13" i="3" s="1"/>
  <c r="D16" i="3" s="1"/>
  <c r="I11" i="3" s="1"/>
  <c r="E32" i="3"/>
  <c r="H47" i="3"/>
  <c r="H48" i="3"/>
  <c r="E33" i="3"/>
  <c r="D11" i="3"/>
  <c r="D12" i="3"/>
  <c r="E31" i="3"/>
  <c r="E30" i="3"/>
  <c r="E29" i="3"/>
  <c r="D18" i="3" l="1"/>
  <c r="J30" i="3"/>
  <c r="J35" i="3"/>
  <c r="J37" i="3"/>
  <c r="J36" i="3"/>
  <c r="J38" i="3"/>
  <c r="D19" i="3" l="1"/>
  <c r="D21" i="3" l="1"/>
  <c r="D22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aurelio rodriguescota</author>
    <author>tc={23D8B0E4-854D-43E1-B31B-2C23AE40DFE5}</author>
  </authors>
  <commentList>
    <comment ref="D7" authorId="0" shapeId="0" xr:uid="{627CCC80-7D65-42A4-B4F7-F8413B048AFE}">
      <text>
        <r>
          <rPr>
            <b/>
            <sz val="9"/>
            <color indexed="81"/>
            <rFont val="Segoe UI"/>
            <charset val="1"/>
          </rPr>
          <t>aurelio rodriguescota:</t>
        </r>
        <r>
          <rPr>
            <sz val="9"/>
            <color indexed="81"/>
            <rFont val="Segoe UI"/>
            <charset val="1"/>
          </rPr>
          <t xml:space="preserve">
Definição Endeavor: índice multiplicador que é aplicado sobre o custo de um produto ou de um serviço para que se forme o preço de venda.</t>
        </r>
      </text>
    </comment>
    <comment ref="D22" authorId="1" shapeId="0" xr:uid="{23D8B0E4-854D-43E1-B31B-2C23AE40DFE5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Margem Bruta = Lucro / Receita
</t>
      </text>
    </comment>
  </commentList>
</comments>
</file>

<file path=xl/sharedStrings.xml><?xml version="1.0" encoding="utf-8"?>
<sst xmlns="http://schemas.openxmlformats.org/spreadsheetml/2006/main" count="40" uniqueCount="36">
  <si>
    <t>Valor</t>
  </si>
  <si>
    <t>Água</t>
  </si>
  <si>
    <t>Gás</t>
  </si>
  <si>
    <t>Luz</t>
  </si>
  <si>
    <t>Salários</t>
  </si>
  <si>
    <t>Custo %</t>
  </si>
  <si>
    <t>Gasto</t>
  </si>
  <si>
    <t>RELATÓRIO</t>
  </si>
  <si>
    <t>Custos Variáveis</t>
  </si>
  <si>
    <t>CUSTOS FIXOS</t>
  </si>
  <si>
    <t>INFORMAÇÕES NECESSÁRIAS</t>
  </si>
  <si>
    <t>Mark-up Desejado</t>
  </si>
  <si>
    <t>CUSTOS VARIÁVEIS</t>
  </si>
  <si>
    <t>Custos Fixos</t>
  </si>
  <si>
    <t>RESUMO DE CUSTOS</t>
  </si>
  <si>
    <t>RESUMO FINANCEIRO</t>
  </si>
  <si>
    <t>Custo unitário</t>
  </si>
  <si>
    <t>Custo</t>
  </si>
  <si>
    <t>Quantidade Produzida (real/estimado)</t>
  </si>
  <si>
    <t>Manutenção</t>
  </si>
  <si>
    <t>Internet</t>
  </si>
  <si>
    <t>Custos Variável unitário</t>
  </si>
  <si>
    <t>Preço Sugerido</t>
  </si>
  <si>
    <t>Quantidade de Vendas Estimadas</t>
  </si>
  <si>
    <t>Receita</t>
  </si>
  <si>
    <t>Custos</t>
  </si>
  <si>
    <t>Lucro</t>
  </si>
  <si>
    <t>Impostos</t>
  </si>
  <si>
    <t>Total Custo Fixo</t>
  </si>
  <si>
    <t>Total Custo Variável</t>
  </si>
  <si>
    <t>RESUMO CUSTOS FIXOS E VARIÁVEIS</t>
  </si>
  <si>
    <t>Materia Prima (Tecido)</t>
  </si>
  <si>
    <t>Margem Bruta</t>
  </si>
  <si>
    <t>PLANILHA DE PRECIFICAÇÃO DE PRODUTOS</t>
  </si>
  <si>
    <t>Valor em Estoque</t>
  </si>
  <si>
    <t>Qtd em Estoque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</si>
</sst>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&quot;R$&quot;\ #,##0.00"/>
    <numFmt numFmtId="165" formatCode="0.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6"/>
      <color rgb="FF1D3557"/>
      <name val="Calibri"/>
      <family val="2"/>
      <scheme val="minor"/>
    </font>
    <font>
      <b/>
      <sz val="26"/>
      <color rgb="FF0C1618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C161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7" fillId="2" borderId="0" xfId="0" applyFont="1" applyFill="1"/>
    <xf numFmtId="0" fontId="0" fillId="3" borderId="0" xfId="0" applyFill="1"/>
    <xf numFmtId="0" fontId="8" fillId="3" borderId="0" xfId="0" applyFont="1" applyFill="1"/>
    <xf numFmtId="0" fontId="4" fillId="3" borderId="0" xfId="0" applyFont="1" applyFill="1" applyAlignment="1">
      <alignment horizontal="center"/>
    </xf>
    <xf numFmtId="0" fontId="5" fillId="3" borderId="0" xfId="0" applyFont="1" applyFill="1"/>
    <xf numFmtId="0" fontId="4" fillId="3" borderId="0" xfId="0" applyFont="1" applyFill="1"/>
    <xf numFmtId="0" fontId="0" fillId="4" borderId="0" xfId="0" applyFill="1"/>
    <xf numFmtId="0" fontId="4" fillId="4" borderId="0" xfId="0" applyFont="1" applyFill="1"/>
    <xf numFmtId="0" fontId="6" fillId="5" borderId="0" xfId="0" applyFont="1" applyFill="1" applyAlignment="1">
      <alignment horizontal="centerContinuous" vertical="center"/>
    </xf>
    <xf numFmtId="0" fontId="2" fillId="5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vertical="center" wrapText="1"/>
    </xf>
    <xf numFmtId="0" fontId="0" fillId="4" borderId="1" xfId="0" applyFill="1" applyBorder="1"/>
    <xf numFmtId="0" fontId="2" fillId="2" borderId="1" xfId="0" applyFont="1" applyFill="1" applyBorder="1" applyAlignment="1">
      <alignment vertical="center" wrapText="1"/>
    </xf>
    <xf numFmtId="164" fontId="0" fillId="4" borderId="1" xfId="0" applyNumberFormat="1" applyFill="1" applyBorder="1"/>
    <xf numFmtId="164" fontId="11" fillId="3" borderId="1" xfId="1" applyNumberFormat="1" applyFont="1" applyFill="1" applyBorder="1" applyAlignment="1">
      <alignment horizontal="center" vertical="center" wrapText="1"/>
    </xf>
    <xf numFmtId="0" fontId="12" fillId="3" borderId="1" xfId="0" applyFont="1" applyFill="1" applyBorder="1"/>
    <xf numFmtId="0" fontId="2" fillId="2" borderId="2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165" fontId="0" fillId="3" borderId="1" xfId="2" applyNumberFormat="1" applyFont="1" applyFill="1" applyBorder="1"/>
    <xf numFmtId="164" fontId="11" fillId="3" borderId="6" xfId="0" applyNumberFormat="1" applyFont="1" applyFill="1" applyBorder="1" applyAlignment="1">
      <alignment horizontal="center" vertical="center" wrapText="1"/>
    </xf>
    <xf numFmtId="164" fontId="0" fillId="3" borderId="1" xfId="2" applyNumberFormat="1" applyFont="1" applyFill="1" applyBorder="1"/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1" fontId="6" fillId="2" borderId="3" xfId="0" applyNumberFormat="1" applyFont="1" applyFill="1" applyBorder="1" applyAlignment="1">
      <alignment horizontal="center" vertical="center" wrapText="1"/>
    </xf>
    <xf numFmtId="9" fontId="0" fillId="3" borderId="0" xfId="0" applyNumberFormat="1" applyFill="1" applyAlignment="1">
      <alignment horizontal="left"/>
    </xf>
    <xf numFmtId="0" fontId="2" fillId="2" borderId="3" xfId="0" applyFont="1" applyFill="1" applyBorder="1" applyAlignment="1">
      <alignment horizontal="left" vertical="center"/>
    </xf>
    <xf numFmtId="164" fontId="6" fillId="2" borderId="3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/>
    </xf>
    <xf numFmtId="1" fontId="14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1" fontId="11" fillId="4" borderId="1" xfId="2" applyNumberFormat="1" applyFont="1" applyFill="1" applyBorder="1" applyAlignment="1">
      <alignment horizontal="center"/>
    </xf>
    <xf numFmtId="165" fontId="11" fillId="4" borderId="1" xfId="2" applyNumberFormat="1" applyFont="1" applyFill="1" applyBorder="1" applyAlignment="1">
      <alignment horizontal="center"/>
    </xf>
    <xf numFmtId="164" fontId="11" fillId="3" borderId="1" xfId="1" applyNumberFormat="1" applyFont="1" applyFill="1" applyBorder="1" applyAlignment="1">
      <alignment horizontal="center"/>
    </xf>
    <xf numFmtId="164" fontId="11" fillId="3" borderId="1" xfId="2" applyNumberFormat="1" applyFont="1" applyFill="1" applyBorder="1" applyAlignment="1">
      <alignment horizontal="center"/>
    </xf>
    <xf numFmtId="165" fontId="11" fillId="3" borderId="1" xfId="2" applyNumberFormat="1" applyFont="1" applyFill="1" applyBorder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2">
    <dxf>
      <font>
        <b/>
        <i val="0"/>
      </font>
      <fill>
        <patternFill>
          <bgColor theme="8" tint="0.59996337778862885"/>
        </patternFill>
      </fill>
    </dxf>
    <dxf>
      <font>
        <color theme="0"/>
      </font>
      <fill>
        <patternFill>
          <bgColor rgb="FFC00000"/>
        </patternFill>
      </fill>
    </dxf>
  </dxfs>
  <tableStyles count="0" defaultTableStyle="TableStyleMedium2" defaultPivotStyle="PivotStyleLight16"/>
  <colors>
    <mruColors>
      <color rgb="FFDB504A"/>
      <color rgb="FFD1AC00"/>
      <color rgb="FF004643"/>
      <color rgb="FFFAF4D3"/>
      <color rgb="FFECA29E"/>
      <color rgb="FFFFE561"/>
      <color rgb="FF77B0BB"/>
      <color rgb="FF9EC6CE"/>
      <color rgb="FF4BFFF6"/>
      <color rgb="FF0C161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Custos Fixos x Variáveis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657A-482B-9BE8-C2F3E80DA1EE}"/>
              </c:ext>
            </c:extLst>
          </c:dPt>
          <c:dPt>
            <c:idx val="1"/>
            <c:bubble3D val="0"/>
            <c:spPr>
              <a:solidFill>
                <a:srgbClr val="C0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57A-482B-9BE8-C2F3E80DA1EE}"/>
              </c:ext>
            </c:extLst>
          </c:dPt>
          <c:dLbls>
            <c:dLbl>
              <c:idx val="0"/>
              <c:layout>
                <c:manualLayout>
                  <c:x val="6.9146473671443109E-2"/>
                  <c:y val="-0.1265658466705154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57A-482B-9BE8-C2F3E80DA1EE}"/>
                </c:ext>
              </c:extLst>
            </c:dLbl>
            <c:dLbl>
              <c:idx val="1"/>
              <c:layout>
                <c:manualLayout>
                  <c:x val="-4.8734158893426652E-2"/>
                  <c:y val="7.9408425889452322E-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848108267860981"/>
                      <c:h val="0.2071231911696355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657A-482B-9BE8-C2F3E80DA1EE}"/>
                </c:ext>
              </c:extLst>
            </c:dLbl>
            <c:spPr>
              <a:solidFill>
                <a:schemeClr val="bg1"/>
              </a:solidFill>
              <a:ln>
                <a:solidFill>
                  <a:schemeClr val="tx1"/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PRECIFICAÇÃO!$G$47:$G$48</c:f>
              <c:strCache>
                <c:ptCount val="2"/>
                <c:pt idx="0">
                  <c:v>Total Custo Fixo</c:v>
                </c:pt>
                <c:pt idx="1">
                  <c:v>Total Custo Variável</c:v>
                </c:pt>
              </c:strCache>
            </c:strRef>
          </c:cat>
          <c:val>
            <c:numRef>
              <c:f>PRECIFICAÇÃO!$H$47:$H$48</c:f>
              <c:numCache>
                <c:formatCode>"R$"\ #,##0.00</c:formatCode>
                <c:ptCount val="2"/>
                <c:pt idx="0">
                  <c:v>2950</c:v>
                </c:pt>
                <c:pt idx="1">
                  <c:v>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7A-482B-9BE8-C2F3E80DA1EE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860554</xdr:colOff>
      <xdr:row>6</xdr:row>
      <xdr:rowOff>20650</xdr:rowOff>
    </xdr:from>
    <xdr:ext cx="2316276" cy="342786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F0D1DEC0-F6D2-40D3-8CD5-30DF91DB5428}"/>
            </a:ext>
          </a:extLst>
        </xdr:cNvPr>
        <xdr:cNvSpPr txBox="1"/>
      </xdr:nvSpPr>
      <xdr:spPr>
        <a:xfrm>
          <a:off x="5701495" y="1716474"/>
          <a:ext cx="2316276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pt-BR" sz="1600" b="1" u="sng"/>
            <a:t>Preço de Venda Sugerido</a:t>
          </a:r>
        </a:p>
      </xdr:txBody>
    </xdr:sp>
    <xdr:clientData/>
  </xdr:oneCellAnchor>
  <xdr:twoCellAnchor>
    <xdr:from>
      <xdr:col>6</xdr:col>
      <xdr:colOff>87397</xdr:colOff>
      <xdr:row>9</xdr:row>
      <xdr:rowOff>109951</xdr:rowOff>
    </xdr:from>
    <xdr:to>
      <xdr:col>6</xdr:col>
      <xdr:colOff>2067397</xdr:colOff>
      <xdr:row>19</xdr:row>
      <xdr:rowOff>171344</xdr:rowOff>
    </xdr:to>
    <xdr:grpSp>
      <xdr:nvGrpSpPr>
        <xdr:cNvPr id="18" name="Agrupar 17">
          <a:extLst>
            <a:ext uri="{FF2B5EF4-FFF2-40B4-BE49-F238E27FC236}">
              <a16:creationId xmlns:a16="http://schemas.microsoft.com/office/drawing/2014/main" id="{A090BDB5-3B0F-47CB-9BC8-9BD257951E17}"/>
            </a:ext>
          </a:extLst>
        </xdr:cNvPr>
        <xdr:cNvGrpSpPr/>
      </xdr:nvGrpSpPr>
      <xdr:grpSpPr>
        <a:xfrm>
          <a:off x="5921926" y="2425833"/>
          <a:ext cx="1980000" cy="1966393"/>
          <a:chOff x="7371221" y="2384745"/>
          <a:chExt cx="1980000" cy="1977599"/>
        </a:xfrm>
      </xdr:grpSpPr>
      <xdr:sp macro="" textlink="">
        <xdr:nvSpPr>
          <xdr:cNvPr id="2" name="Elipse 1">
            <a:extLst>
              <a:ext uri="{FF2B5EF4-FFF2-40B4-BE49-F238E27FC236}">
                <a16:creationId xmlns:a16="http://schemas.microsoft.com/office/drawing/2014/main" id="{583C109F-E095-4069-9961-2729E8E50674}"/>
              </a:ext>
            </a:extLst>
          </xdr:cNvPr>
          <xdr:cNvSpPr/>
        </xdr:nvSpPr>
        <xdr:spPr>
          <a:xfrm>
            <a:off x="7371221" y="2384745"/>
            <a:ext cx="1980000" cy="1977599"/>
          </a:xfrm>
          <a:prstGeom prst="ellipse">
            <a:avLst/>
          </a:prstGeom>
          <a:solidFill>
            <a:srgbClr val="DB504A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rIns="0" rtlCol="0" anchor="ctr"/>
          <a:lstStyle/>
          <a:p>
            <a:pPr algn="ctr"/>
            <a:endParaRPr lang="en-US" sz="2300"/>
          </a:p>
        </xdr:txBody>
      </xdr:sp>
      <xdr:sp macro="" textlink="$D$16">
        <xdr:nvSpPr>
          <xdr:cNvPr id="4" name="CaixaDeTexto 3">
            <a:extLst>
              <a:ext uri="{FF2B5EF4-FFF2-40B4-BE49-F238E27FC236}">
                <a16:creationId xmlns:a16="http://schemas.microsoft.com/office/drawing/2014/main" id="{E19D558D-B4AE-48E3-927F-0DC61F951698}"/>
              </a:ext>
            </a:extLst>
          </xdr:cNvPr>
          <xdr:cNvSpPr txBox="1"/>
        </xdr:nvSpPr>
        <xdr:spPr>
          <a:xfrm>
            <a:off x="7535001" y="3106703"/>
            <a:ext cx="1652440" cy="533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ctr">
            <a:spAutoFit/>
          </a:bodyPr>
          <a:lstStyle/>
          <a:p>
            <a:pPr algn="ctr"/>
            <a:fld id="{2F8B7A89-CD75-478A-AC15-7921627C208C}" type="TxLink">
              <a:rPr lang="en-US" sz="2800" b="1" i="0" u="none" strike="noStrike">
                <a:solidFill>
                  <a:srgbClr val="FFFFFF"/>
                </a:solidFill>
                <a:latin typeface="Calibri"/>
                <a:cs typeface="Calibri"/>
              </a:rPr>
              <a:pPr algn="ctr"/>
              <a:t>R$ 105,00</a:t>
            </a:fld>
            <a:endParaRPr lang="pt-BR" sz="2800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2</xdr:col>
      <xdr:colOff>18675</xdr:colOff>
      <xdr:row>37</xdr:row>
      <xdr:rowOff>124383</xdr:rowOff>
    </xdr:from>
    <xdr:to>
      <xdr:col>5</xdr:col>
      <xdr:colOff>44823</xdr:colOff>
      <xdr:row>52</xdr:row>
      <xdr:rowOff>7471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B785085-5E72-4A35-B68C-F74C3E233F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285750</xdr:colOff>
      <xdr:row>5</xdr:row>
      <xdr:rowOff>81643</xdr:rowOff>
    </xdr:from>
    <xdr:to>
      <xdr:col>7</xdr:col>
      <xdr:colOff>285750</xdr:colOff>
      <xdr:row>20</xdr:row>
      <xdr:rowOff>95250</xdr:rowOff>
    </xdr:to>
    <xdr:cxnSp macro="">
      <xdr:nvCxnSpPr>
        <xdr:cNvPr id="16" name="Conector reto 15">
          <a:extLst>
            <a:ext uri="{FF2B5EF4-FFF2-40B4-BE49-F238E27FC236}">
              <a16:creationId xmlns:a16="http://schemas.microsoft.com/office/drawing/2014/main" id="{13B9FC5E-FFE8-4547-B064-74D178863409}"/>
            </a:ext>
          </a:extLst>
        </xdr:cNvPr>
        <xdr:cNvCxnSpPr/>
      </xdr:nvCxnSpPr>
      <xdr:spPr>
        <a:xfrm>
          <a:off x="10014857" y="1592036"/>
          <a:ext cx="0" cy="2884714"/>
        </a:xfrm>
        <a:prstGeom prst="line">
          <a:avLst/>
        </a:prstGeom>
        <a:ln>
          <a:solidFill>
            <a:srgbClr val="004643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784247</xdr:colOff>
      <xdr:row>6</xdr:row>
      <xdr:rowOff>20650</xdr:rowOff>
    </xdr:from>
    <xdr:ext cx="5143396" cy="342786"/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1AB4E6B-568D-4018-ABC4-CA7395070A82}"/>
            </a:ext>
          </a:extLst>
        </xdr:cNvPr>
        <xdr:cNvSpPr txBox="1"/>
      </xdr:nvSpPr>
      <xdr:spPr>
        <a:xfrm>
          <a:off x="9188659" y="1716474"/>
          <a:ext cx="5143396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pt-BR" sz="1600" b="1" u="sng"/>
            <a:t>Quantidade de produtos para atingir o Ponto de Equilibrio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urelio rodriguescota" id="{668B31FA-3B93-4BF4-BA2E-0848DA31EB18}" userId="01a080abf078adb5" providerId="Windows Live"/>
</personList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22" dT="2026-07-20T19:48:23.24" personId="{668B31FA-3B93-4BF4-BA2E-0848DA31EB18}" id="{23D8B0E4-854D-43E1-B31B-2C23AE40DFE5}">
    <text xml:space="preserve">Margem Bruta = Lucro / Receita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58BE7-4136-446D-A03A-2A7A36B9F3A2}">
  <sheetPr codeName="Planilha1"/>
  <dimension ref="A1:T59"/>
  <sheetViews>
    <sheetView showGridLines="0" showRowColHeaders="0" tabSelected="1" zoomScale="85" zoomScaleNormal="85" workbookViewId="0">
      <selection activeCell="I11" sqref="I11:M17"/>
    </sheetView>
  </sheetViews>
  <sheetFormatPr defaultColWidth="9.1796875" defaultRowHeight="14.5" x14ac:dyDescent="0.35"/>
  <cols>
    <col min="1" max="1" width="3.54296875" style="8" customWidth="1"/>
    <col min="2" max="2" width="2.36328125" style="8" customWidth="1"/>
    <col min="3" max="3" width="33.453125" style="8" customWidth="1"/>
    <col min="4" max="4" width="15.7265625" style="8" bestFit="1" customWidth="1"/>
    <col min="5" max="6" width="14.1796875" style="8" customWidth="1"/>
    <col min="7" max="7" width="36.81640625" style="8" customWidth="1"/>
    <col min="8" max="8" width="16.81640625" style="8" bestFit="1" customWidth="1"/>
    <col min="9" max="9" width="16.6328125" style="8" customWidth="1"/>
    <col min="10" max="10" width="15.1796875" style="8" customWidth="1"/>
    <col min="11" max="11" width="14.1796875" style="8" customWidth="1"/>
    <col min="12" max="18" width="9.1796875" style="8"/>
    <col min="19" max="19" width="20.7265625" style="8" customWidth="1"/>
    <col min="20" max="20" width="17.6328125" style="8" customWidth="1"/>
    <col min="21" max="16384" width="9.1796875" style="8"/>
  </cols>
  <sheetData>
    <row r="1" spans="1:20" ht="50.25" customHeight="1" x14ac:dyDescent="0.75">
      <c r="A1" s="1"/>
      <c r="B1" s="3"/>
      <c r="C1" s="4" t="s">
        <v>33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.5" customHeight="1" x14ac:dyDescent="0.75">
      <c r="A2" s="1"/>
      <c r="B2" s="1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x14ac:dyDescent="0.35">
      <c r="A3" s="1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9.25" customHeight="1" x14ac:dyDescent="0.35">
      <c r="A4" s="1"/>
      <c r="B4" s="3"/>
      <c r="C4" s="10" t="s">
        <v>7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3"/>
      <c r="Q4" s="3"/>
      <c r="R4" s="3"/>
      <c r="S4" s="3"/>
      <c r="T4" s="3"/>
    </row>
    <row r="5" spans="1:20" ht="20.25" customHeight="1" x14ac:dyDescent="0.45">
      <c r="A5" s="1"/>
      <c r="B5" s="3"/>
      <c r="C5" s="5"/>
      <c r="D5" s="5"/>
      <c r="E5" s="5"/>
      <c r="F5" s="5"/>
      <c r="G5" s="5"/>
      <c r="H5" s="5"/>
      <c r="I5" s="5"/>
      <c r="J5" s="5"/>
      <c r="K5" s="5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 x14ac:dyDescent="0.45">
      <c r="A6" s="1"/>
      <c r="B6" s="3"/>
      <c r="C6" s="6" t="s">
        <v>10</v>
      </c>
      <c r="D6" s="5"/>
      <c r="E6" s="5"/>
      <c r="F6" s="5"/>
      <c r="G6" s="5"/>
      <c r="H6" s="5"/>
      <c r="I6" s="5"/>
      <c r="J6" s="5"/>
      <c r="K6" s="5"/>
      <c r="L6" s="3"/>
      <c r="M6" s="3"/>
      <c r="N6" s="3"/>
      <c r="O6" s="3"/>
      <c r="P6" s="3"/>
      <c r="Q6" s="3"/>
      <c r="R6" s="3"/>
      <c r="S6" s="3"/>
      <c r="T6" s="3"/>
    </row>
    <row r="7" spans="1:20" ht="18.5" customHeight="1" x14ac:dyDescent="0.45">
      <c r="A7" s="1"/>
      <c r="B7" s="3"/>
      <c r="C7" s="23" t="s">
        <v>11</v>
      </c>
      <c r="D7" s="33">
        <v>1.1000000000000001</v>
      </c>
      <c r="E7" s="33"/>
      <c r="F7" s="5"/>
      <c r="G7" s="5"/>
      <c r="H7" s="5"/>
      <c r="I7" s="5"/>
      <c r="J7" s="5"/>
      <c r="K7" s="5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 x14ac:dyDescent="0.35">
      <c r="A8" s="1"/>
      <c r="B8" s="3"/>
      <c r="C8" s="6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 x14ac:dyDescent="0.35">
      <c r="A9" s="1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 x14ac:dyDescent="0.35">
      <c r="A10" s="1"/>
      <c r="B10" s="3"/>
      <c r="C10" s="6" t="s">
        <v>14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 x14ac:dyDescent="0.35">
      <c r="A11" s="1"/>
      <c r="B11" s="3"/>
      <c r="C11" s="24" t="s">
        <v>13</v>
      </c>
      <c r="D11" s="34">
        <f>D37</f>
        <v>2950</v>
      </c>
      <c r="E11" s="34"/>
      <c r="F11" s="3"/>
      <c r="G11" s="3"/>
      <c r="H11" s="3"/>
      <c r="I11" s="31">
        <f>ROUNDUP(D11/($D$16-D13-($D$16*$F$19)),0)</f>
        <v>60</v>
      </c>
      <c r="J11" s="31"/>
      <c r="K11" s="31"/>
      <c r="L11" s="31"/>
      <c r="M11" s="31"/>
      <c r="N11" s="3"/>
      <c r="O11" s="3"/>
      <c r="P11" s="3"/>
      <c r="Q11" s="3"/>
      <c r="R11" s="3"/>
      <c r="S11" s="3"/>
      <c r="T11" s="3"/>
    </row>
    <row r="12" spans="1:20" ht="15" customHeight="1" x14ac:dyDescent="0.35">
      <c r="A12" s="1"/>
      <c r="B12" s="3"/>
      <c r="C12" s="24" t="s">
        <v>8</v>
      </c>
      <c r="D12" s="34">
        <f>H39</f>
        <v>5000</v>
      </c>
      <c r="E12" s="34"/>
      <c r="F12" s="3"/>
      <c r="G12" s="3"/>
      <c r="H12" s="3"/>
      <c r="I12" s="31"/>
      <c r="J12" s="31"/>
      <c r="K12" s="31"/>
      <c r="L12" s="31"/>
      <c r="M12" s="31"/>
      <c r="N12" s="3"/>
      <c r="O12" s="3"/>
      <c r="P12" s="3"/>
      <c r="Q12" s="3"/>
      <c r="R12" s="3"/>
      <c r="S12" s="3"/>
      <c r="T12" s="3"/>
    </row>
    <row r="13" spans="1:20" ht="15" customHeight="1" x14ac:dyDescent="0.35">
      <c r="A13" s="1"/>
      <c r="B13" s="3"/>
      <c r="C13" s="24" t="s">
        <v>21</v>
      </c>
      <c r="D13" s="34">
        <f>I39</f>
        <v>50</v>
      </c>
      <c r="E13" s="34"/>
      <c r="F13" s="3"/>
      <c r="G13" s="3"/>
      <c r="H13" s="3"/>
      <c r="I13" s="31"/>
      <c r="J13" s="31"/>
      <c r="K13" s="31"/>
      <c r="L13" s="31"/>
      <c r="M13" s="31"/>
      <c r="N13" s="3"/>
      <c r="O13" s="3"/>
      <c r="P13" s="3"/>
      <c r="Q13" s="3"/>
      <c r="R13" s="3"/>
      <c r="S13" s="3"/>
      <c r="T13" s="3"/>
    </row>
    <row r="14" spans="1:20" x14ac:dyDescent="0.35">
      <c r="A14" s="1"/>
      <c r="B14" s="3"/>
      <c r="C14" s="3"/>
      <c r="D14" s="3"/>
      <c r="E14" s="3"/>
      <c r="F14" s="3"/>
      <c r="G14" s="3"/>
      <c r="H14" s="3"/>
      <c r="I14" s="31"/>
      <c r="J14" s="31"/>
      <c r="K14" s="31"/>
      <c r="L14" s="31"/>
      <c r="M14" s="31"/>
      <c r="N14" s="3"/>
      <c r="O14" s="3"/>
      <c r="P14" s="3"/>
      <c r="Q14" s="3"/>
      <c r="R14" s="3"/>
      <c r="S14" s="3"/>
      <c r="T14" s="3"/>
    </row>
    <row r="15" spans="1:20" ht="15.5" x14ac:dyDescent="0.35">
      <c r="A15" s="1"/>
      <c r="B15" s="3"/>
      <c r="C15" s="6" t="s">
        <v>15</v>
      </c>
      <c r="D15" s="3"/>
      <c r="E15" s="3"/>
      <c r="F15" s="3"/>
      <c r="G15" s="3"/>
      <c r="H15" s="3"/>
      <c r="I15" s="31"/>
      <c r="J15" s="31"/>
      <c r="K15" s="31"/>
      <c r="L15" s="31"/>
      <c r="M15" s="31"/>
      <c r="N15" s="3"/>
      <c r="O15" s="3"/>
      <c r="P15" s="3"/>
      <c r="Q15" s="3"/>
      <c r="R15" s="3"/>
      <c r="S15" s="3"/>
      <c r="T15" s="3"/>
    </row>
    <row r="16" spans="1:20" x14ac:dyDescent="0.35">
      <c r="A16" s="1"/>
      <c r="B16" s="3"/>
      <c r="C16" s="24" t="s">
        <v>22</v>
      </c>
      <c r="D16" s="35">
        <f>D13*(1+D7)</f>
        <v>105</v>
      </c>
      <c r="E16" s="35"/>
      <c r="F16" s="3"/>
      <c r="G16" s="3"/>
      <c r="H16" s="3"/>
      <c r="I16" s="31"/>
      <c r="J16" s="31"/>
      <c r="K16" s="31"/>
      <c r="L16" s="31"/>
      <c r="M16" s="31"/>
      <c r="N16" s="3"/>
      <c r="O16" s="3"/>
      <c r="P16" s="3"/>
      <c r="Q16" s="3"/>
      <c r="R16" s="3"/>
      <c r="S16" s="3"/>
      <c r="T16" s="3"/>
    </row>
    <row r="17" spans="1:20" x14ac:dyDescent="0.35">
      <c r="A17" s="1"/>
      <c r="B17" s="3"/>
      <c r="C17" s="24" t="s">
        <v>23</v>
      </c>
      <c r="D17" s="32">
        <v>67</v>
      </c>
      <c r="E17" s="32"/>
      <c r="F17" s="3"/>
      <c r="G17" s="3"/>
      <c r="H17" s="3"/>
      <c r="I17" s="31"/>
      <c r="J17" s="31"/>
      <c r="K17" s="31"/>
      <c r="L17" s="31"/>
      <c r="M17" s="31"/>
      <c r="N17" s="3"/>
      <c r="O17" s="3"/>
      <c r="P17" s="3"/>
      <c r="Q17" s="3"/>
      <c r="R17" s="3"/>
      <c r="S17" s="3"/>
      <c r="T17" s="3"/>
    </row>
    <row r="18" spans="1:20" x14ac:dyDescent="0.35">
      <c r="A18" s="1"/>
      <c r="B18" s="3"/>
      <c r="C18" s="24" t="s">
        <v>24</v>
      </c>
      <c r="D18" s="35">
        <f>D16*D17</f>
        <v>7035</v>
      </c>
      <c r="E18" s="35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x14ac:dyDescent="0.35">
      <c r="A19" s="1"/>
      <c r="B19" s="3"/>
      <c r="C19" s="24" t="s">
        <v>27</v>
      </c>
      <c r="D19" s="35">
        <f>D18*F19</f>
        <v>351.75</v>
      </c>
      <c r="E19" s="35"/>
      <c r="F19" s="26">
        <v>0.05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x14ac:dyDescent="0.35">
      <c r="A20" s="1"/>
      <c r="B20" s="3"/>
      <c r="C20" s="24" t="s">
        <v>25</v>
      </c>
      <c r="D20" s="35">
        <f>D11+(D17*I39)</f>
        <v>6300</v>
      </c>
      <c r="E20" s="35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x14ac:dyDescent="0.35">
      <c r="A21" s="1"/>
      <c r="B21" s="3"/>
      <c r="C21" s="24" t="s">
        <v>26</v>
      </c>
      <c r="D21" s="35">
        <f>D18-D19-D20</f>
        <v>383.25</v>
      </c>
      <c r="E21" s="35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x14ac:dyDescent="0.35">
      <c r="A22" s="1"/>
      <c r="B22" s="3"/>
      <c r="C22" s="24" t="s">
        <v>32</v>
      </c>
      <c r="D22" s="36">
        <f>D21/D18</f>
        <v>5.4477611940298508E-2</v>
      </c>
      <c r="E22" s="36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s="9" customFormat="1" ht="18.5" x14ac:dyDescent="0.45">
      <c r="A23" s="1"/>
      <c r="B23" s="3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5.5" customHeight="1" x14ac:dyDescent="0.45">
      <c r="A24" s="1"/>
      <c r="B24" s="3"/>
      <c r="C24" s="10" t="s">
        <v>9</v>
      </c>
      <c r="D24" s="10"/>
      <c r="E24" s="10"/>
      <c r="F24" s="7"/>
      <c r="G24" s="10" t="s">
        <v>12</v>
      </c>
      <c r="H24" s="10"/>
      <c r="I24" s="10"/>
      <c r="J24" s="10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 x14ac:dyDescent="0.35">
      <c r="A25" s="1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22.5" customHeight="1" x14ac:dyDescent="0.35">
      <c r="A26" s="1"/>
      <c r="B26" s="3"/>
      <c r="C26" s="3"/>
      <c r="D26" s="3"/>
      <c r="E26" s="3"/>
      <c r="F26" s="3"/>
      <c r="G26" s="3"/>
      <c r="H26" s="3"/>
      <c r="I26" s="27" t="s">
        <v>35</v>
      </c>
      <c r="J26" s="25">
        <f>H27-D17</f>
        <v>33</v>
      </c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25.5" customHeight="1" x14ac:dyDescent="0.35">
      <c r="A27" s="1"/>
      <c r="B27" s="3"/>
      <c r="C27" s="12" t="s">
        <v>6</v>
      </c>
      <c r="D27" s="11" t="s">
        <v>0</v>
      </c>
      <c r="E27" s="11" t="s">
        <v>5</v>
      </c>
      <c r="F27" s="3"/>
      <c r="G27" s="18" t="s">
        <v>18</v>
      </c>
      <c r="H27" s="30">
        <v>100</v>
      </c>
      <c r="I27" s="29" t="s">
        <v>34</v>
      </c>
      <c r="J27" s="28">
        <f>J26*I39</f>
        <v>1650</v>
      </c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x14ac:dyDescent="0.35">
      <c r="A28" s="1"/>
      <c r="B28" s="3"/>
      <c r="C28" s="13" t="s">
        <v>4</v>
      </c>
      <c r="D28" s="15">
        <v>2000</v>
      </c>
      <c r="E28" s="20">
        <f t="shared" ref="E28:E33" si="0">IF(D28="","",D28/$D$37)</f>
        <v>0.67796610169491522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x14ac:dyDescent="0.35">
      <c r="A29" s="1"/>
      <c r="B29" s="3"/>
      <c r="C29" s="13" t="s">
        <v>3</v>
      </c>
      <c r="D29" s="15">
        <v>350</v>
      </c>
      <c r="E29" s="20">
        <f t="shared" si="0"/>
        <v>0.11864406779661017</v>
      </c>
      <c r="F29" s="3"/>
      <c r="G29" s="12" t="s">
        <v>6</v>
      </c>
      <c r="H29" s="11" t="s">
        <v>17</v>
      </c>
      <c r="I29" s="11" t="s">
        <v>16</v>
      </c>
      <c r="J29" s="11" t="s">
        <v>5</v>
      </c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x14ac:dyDescent="0.35">
      <c r="A30" s="1"/>
      <c r="B30" s="3"/>
      <c r="C30" s="13" t="s">
        <v>1</v>
      </c>
      <c r="D30" s="15">
        <v>200</v>
      </c>
      <c r="E30" s="20">
        <f t="shared" si="0"/>
        <v>6.7796610169491525E-2</v>
      </c>
      <c r="F30" s="3"/>
      <c r="G30" s="13" t="s">
        <v>31</v>
      </c>
      <c r="H30" s="15">
        <v>5000</v>
      </c>
      <c r="I30" s="22">
        <f>IF(H30="","",H30/$H$27)</f>
        <v>50</v>
      </c>
      <c r="J30" s="20">
        <f>IFERROR(I30/$I$39,"")</f>
        <v>1</v>
      </c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x14ac:dyDescent="0.35">
      <c r="A31" s="1"/>
      <c r="B31" s="3"/>
      <c r="C31" s="13" t="s">
        <v>2</v>
      </c>
      <c r="D31" s="15">
        <v>150</v>
      </c>
      <c r="E31" s="20">
        <f t="shared" si="0"/>
        <v>5.0847457627118647E-2</v>
      </c>
      <c r="F31" s="3"/>
      <c r="G31" s="13"/>
      <c r="H31" s="15"/>
      <c r="I31" s="22"/>
      <c r="J31" s="20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x14ac:dyDescent="0.35">
      <c r="A32" s="1"/>
      <c r="B32" s="3"/>
      <c r="C32" s="13" t="s">
        <v>19</v>
      </c>
      <c r="D32" s="15">
        <v>100</v>
      </c>
      <c r="E32" s="20">
        <f t="shared" si="0"/>
        <v>3.3898305084745763E-2</v>
      </c>
      <c r="F32" s="3"/>
      <c r="G32" s="13"/>
      <c r="H32" s="15"/>
      <c r="I32" s="22"/>
      <c r="J32" s="20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x14ac:dyDescent="0.35">
      <c r="A33" s="1"/>
      <c r="B33" s="3"/>
      <c r="C33" s="13" t="s">
        <v>20</v>
      </c>
      <c r="D33" s="15">
        <v>150</v>
      </c>
      <c r="E33" s="20">
        <f t="shared" si="0"/>
        <v>5.0847457627118647E-2</v>
      </c>
      <c r="F33" s="3"/>
      <c r="G33" s="13"/>
      <c r="H33" s="15"/>
      <c r="I33" s="22"/>
      <c r="J33" s="20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x14ac:dyDescent="0.35">
      <c r="A34" s="1"/>
      <c r="B34" s="3"/>
      <c r="C34" s="13"/>
      <c r="D34" s="15"/>
      <c r="E34" s="20"/>
      <c r="F34" s="3"/>
      <c r="G34" s="13"/>
      <c r="H34" s="15"/>
      <c r="I34" s="22"/>
      <c r="J34" s="20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x14ac:dyDescent="0.35">
      <c r="A35" s="1"/>
      <c r="B35" s="3"/>
      <c r="C35" s="13"/>
      <c r="D35" s="15"/>
      <c r="E35" s="20" t="str">
        <f>IF(D35="","",D35/$D$37)</f>
        <v/>
      </c>
      <c r="F35" s="3"/>
      <c r="G35" s="13"/>
      <c r="H35" s="15"/>
      <c r="I35" s="22" t="str">
        <f>IF(H35="","",H35/$H$27)</f>
        <v/>
      </c>
      <c r="J35" s="20" t="str">
        <f>IFERROR(I35/$I$39,"")</f>
        <v/>
      </c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x14ac:dyDescent="0.35">
      <c r="A36" s="1"/>
      <c r="B36" s="3"/>
      <c r="C36" s="13"/>
      <c r="D36" s="15"/>
      <c r="E36" s="20" t="str">
        <f>IF(D36="","",D36/$D$37)</f>
        <v/>
      </c>
      <c r="F36" s="3"/>
      <c r="G36" s="13"/>
      <c r="H36" s="15"/>
      <c r="I36" s="22" t="str">
        <f>IF(H36="","",H36/$H$27)</f>
        <v/>
      </c>
      <c r="J36" s="20" t="str">
        <f>IFERROR(I36/$I$39,"")</f>
        <v/>
      </c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24" customHeight="1" x14ac:dyDescent="0.35">
      <c r="A37" s="1"/>
      <c r="B37" s="3"/>
      <c r="C37" s="14" t="s">
        <v>28</v>
      </c>
      <c r="D37" s="16">
        <f>SUM(D28:D36)</f>
        <v>2950</v>
      </c>
      <c r="E37" s="17"/>
      <c r="F37" s="3"/>
      <c r="G37" s="13"/>
      <c r="H37" s="15"/>
      <c r="I37" s="22" t="str">
        <f>IF(H37="","",H37/$H$27)</f>
        <v/>
      </c>
      <c r="J37" s="20" t="str">
        <f>IFERROR(I37/$I$39,"")</f>
        <v/>
      </c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x14ac:dyDescent="0.35">
      <c r="A38" s="1"/>
      <c r="B38" s="3"/>
      <c r="C38" s="3"/>
      <c r="D38" s="3"/>
      <c r="E38" s="3"/>
      <c r="F38" s="3"/>
      <c r="G38" s="13"/>
      <c r="H38" s="15"/>
      <c r="I38" s="22" t="str">
        <f>IF(H38="","",H38/$H$27)</f>
        <v/>
      </c>
      <c r="J38" s="20" t="str">
        <f>IFERROR(I38/$I$39,"")</f>
        <v/>
      </c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23.5" customHeight="1" x14ac:dyDescent="0.35">
      <c r="A39" s="1"/>
      <c r="B39" s="3"/>
      <c r="C39" s="3"/>
      <c r="D39" s="3"/>
      <c r="E39" s="3"/>
      <c r="F39" s="3"/>
      <c r="G39" s="19" t="s">
        <v>29</v>
      </c>
      <c r="H39" s="16">
        <f>SUM(H30:H38)</f>
        <v>5000</v>
      </c>
      <c r="I39" s="21">
        <f>H39/H27</f>
        <v>50</v>
      </c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x14ac:dyDescent="0.35">
      <c r="A40" s="1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x14ac:dyDescent="0.35">
      <c r="A41" s="1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x14ac:dyDescent="0.35">
      <c r="A42" s="1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21" x14ac:dyDescent="0.35">
      <c r="A43" s="1"/>
      <c r="B43" s="3"/>
      <c r="C43" s="3"/>
      <c r="D43" s="3"/>
      <c r="E43" s="3"/>
      <c r="F43" s="3"/>
      <c r="G43" s="10" t="s">
        <v>30</v>
      </c>
      <c r="H43" s="10"/>
      <c r="I43" s="10"/>
      <c r="J43" s="10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x14ac:dyDescent="0.35">
      <c r="A44" s="1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x14ac:dyDescent="0.35">
      <c r="A45" s="1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x14ac:dyDescent="0.35">
      <c r="A46" s="1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x14ac:dyDescent="0.35">
      <c r="A47" s="1"/>
      <c r="B47" s="3"/>
      <c r="C47" s="3"/>
      <c r="D47" s="3"/>
      <c r="E47" s="3"/>
      <c r="F47" s="3"/>
      <c r="G47" s="18" t="s">
        <v>28</v>
      </c>
      <c r="H47" s="16">
        <f>D37</f>
        <v>2950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x14ac:dyDescent="0.35">
      <c r="A48" s="1"/>
      <c r="B48" s="3"/>
      <c r="C48" s="3"/>
      <c r="D48" s="3"/>
      <c r="E48" s="3"/>
      <c r="F48" s="3"/>
      <c r="G48" s="18" t="s">
        <v>29</v>
      </c>
      <c r="H48" s="16">
        <f>H39</f>
        <v>5000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x14ac:dyDescent="0.35">
      <c r="A49" s="1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x14ac:dyDescent="0.35">
      <c r="A50" s="1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x14ac:dyDescent="0.35">
      <c r="A51" s="1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x14ac:dyDescent="0.35">
      <c r="A52" s="1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x14ac:dyDescent="0.35">
      <c r="A53" s="1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x14ac:dyDescent="0.35">
      <c r="A54" s="1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x14ac:dyDescent="0.35">
      <c r="A55" s="1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x14ac:dyDescent="0.35">
      <c r="A56" s="1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x14ac:dyDescent="0.35">
      <c r="A57" s="1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x14ac:dyDescent="0.35">
      <c r="A58" s="1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x14ac:dyDescent="0.35">
      <c r="A59" s="1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</sheetData>
  <mergeCells count="12">
    <mergeCell ref="D18:E18"/>
    <mergeCell ref="D19:E19"/>
    <mergeCell ref="D20:E20"/>
    <mergeCell ref="D21:E21"/>
    <mergeCell ref="D22:E22"/>
    <mergeCell ref="I11:M17"/>
    <mergeCell ref="D17:E17"/>
    <mergeCell ref="D7:E7"/>
    <mergeCell ref="D11:E11"/>
    <mergeCell ref="D12:E12"/>
    <mergeCell ref="D13:E13"/>
    <mergeCell ref="D16:E16"/>
  </mergeCells>
  <conditionalFormatting sqref="D21:E21">
    <cfRule type="cellIs" dxfId="1" priority="3" operator="lessThan">
      <formula>0</formula>
    </cfRule>
    <cfRule type="cellIs" dxfId="0" priority="1" operator="greater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PRECIFICAÇÃO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Hashtag</dc:creator>
  <cp:lastModifiedBy>aurelio rodriguescota</cp:lastModifiedBy>
  <dcterms:created xsi:type="dcterms:W3CDTF">2021-12-13T20:37:21Z</dcterms:created>
  <dcterms:modified xsi:type="dcterms:W3CDTF">2026-07-21T23:53:37Z</dcterms:modified>
</cp:coreProperties>
</file>